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drigorangel/Documents/MIT CrossReg/PGY-2/Fall 2024/MIT 16 .887 Tech Roadmapping/"/>
    </mc:Choice>
  </mc:AlternateContent>
  <xr:revisionPtr revIDLastSave="0" documentId="13_ncr:1_{E78BBDEE-A0FF-6949-B14D-2C774B15E2DB}" xr6:coauthVersionLast="47" xr6:coauthVersionMax="47" xr10:uidLastSave="{00000000-0000-0000-0000-000000000000}"/>
  <bookViews>
    <workbookView xWindow="0" yWindow="500" windowWidth="28800" windowHeight="17500" xr2:uid="{5B5BB349-8590-4B01-894C-2F96856B2023}"/>
  </bookViews>
  <sheets>
    <sheet name="NPV" sheetId="1" r:id="rId1"/>
    <sheet name="Assumption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B23" i="1"/>
  <c r="G23" i="1"/>
  <c r="B6" i="3"/>
  <c r="F14" i="1"/>
  <c r="E14" i="1"/>
  <c r="C14" i="1"/>
  <c r="B14" i="1"/>
  <c r="C10" i="1" l="1"/>
  <c r="E10" i="1"/>
  <c r="G10" i="1"/>
  <c r="B10" i="1"/>
  <c r="G9" i="1"/>
  <c r="G8" i="1"/>
  <c r="E8" i="1"/>
  <c r="E9" i="1" s="1"/>
  <c r="D8" i="1"/>
  <c r="D9" i="1" s="1"/>
  <c r="B43" i="1" s="1"/>
  <c r="C8" i="1"/>
  <c r="C9" i="1" s="1"/>
  <c r="B8" i="1"/>
  <c r="B9" i="1" s="1"/>
  <c r="K81" i="1"/>
  <c r="J81" i="1"/>
  <c r="I81" i="1"/>
  <c r="H81" i="1"/>
  <c r="K63" i="1"/>
  <c r="J63" i="1"/>
  <c r="I63" i="1"/>
  <c r="H63" i="1"/>
  <c r="G81" i="1"/>
  <c r="F81" i="1"/>
  <c r="E81" i="1"/>
  <c r="D81" i="1"/>
  <c r="C81" i="1"/>
  <c r="B81" i="1"/>
  <c r="U63" i="1"/>
  <c r="T63" i="1"/>
  <c r="S63" i="1"/>
  <c r="R63" i="1"/>
  <c r="Q63" i="1"/>
  <c r="P63" i="1"/>
  <c r="O63" i="1"/>
  <c r="N63" i="1"/>
  <c r="M63" i="1"/>
  <c r="L63" i="1"/>
  <c r="G63" i="1"/>
  <c r="F63" i="1"/>
  <c r="E63" i="1"/>
  <c r="D63" i="1"/>
  <c r="C63" i="1"/>
  <c r="B63" i="1"/>
  <c r="D10" i="1" l="1"/>
  <c r="F8" i="1"/>
  <c r="F9" i="1" s="1"/>
  <c r="F10" i="1" s="1"/>
  <c r="B83" i="1"/>
  <c r="J43" i="1"/>
  <c r="J44" i="1" s="1"/>
  <c r="H34" i="1"/>
  <c r="H60" i="1" s="1"/>
  <c r="K36" i="1"/>
  <c r="K62" i="1" s="1"/>
  <c r="J35" i="1"/>
  <c r="J61" i="1" s="1"/>
  <c r="I35" i="1"/>
  <c r="I61" i="1" s="1"/>
  <c r="H35" i="1"/>
  <c r="H61" i="1" s="1"/>
  <c r="K35" i="1"/>
  <c r="K61" i="1" s="1"/>
  <c r="I33" i="1"/>
  <c r="I59" i="1" s="1"/>
  <c r="J33" i="1"/>
  <c r="J59" i="1" s="1"/>
  <c r="I43" i="1"/>
  <c r="I44" i="1" s="1"/>
  <c r="H33" i="1"/>
  <c r="H59" i="1" s="1"/>
  <c r="H43" i="1"/>
  <c r="H44" i="1" s="1"/>
  <c r="K43" i="1"/>
  <c r="K44" i="1" s="1"/>
  <c r="K33" i="1"/>
  <c r="K59" i="1" s="1"/>
  <c r="I34" i="1"/>
  <c r="I60" i="1" s="1"/>
  <c r="J34" i="1"/>
  <c r="K34" i="1"/>
  <c r="K60" i="1" s="1"/>
  <c r="I36" i="1"/>
  <c r="I62" i="1" s="1"/>
  <c r="H36" i="1"/>
  <c r="H62" i="1" s="1"/>
  <c r="J36" i="1"/>
  <c r="J62" i="1" s="1"/>
  <c r="H38" i="1" l="1"/>
  <c r="H46" i="1" s="1"/>
  <c r="I64" i="1"/>
  <c r="H64" i="1"/>
  <c r="J60" i="1"/>
  <c r="J64" i="1" s="1"/>
  <c r="J38" i="1"/>
  <c r="J46" i="1" s="1"/>
  <c r="K38" i="1"/>
  <c r="K46" i="1" s="1"/>
  <c r="I38" i="1"/>
  <c r="I46" i="1" s="1"/>
  <c r="K64" i="1"/>
  <c r="H67" i="1" l="1"/>
  <c r="H85" i="1" s="1"/>
  <c r="I67" i="1"/>
  <c r="I85" i="1" s="1"/>
  <c r="K67" i="1"/>
  <c r="K85" i="1" s="1"/>
  <c r="J67" i="1"/>
  <c r="J85" i="1" s="1"/>
  <c r="M43" i="1"/>
  <c r="Q43" i="1"/>
  <c r="L43" i="1"/>
  <c r="G43" i="1"/>
  <c r="F43" i="1"/>
  <c r="U43" i="1"/>
  <c r="E43" i="1"/>
  <c r="T43" i="1"/>
  <c r="D43" i="1"/>
  <c r="C43" i="1"/>
  <c r="S43" i="1"/>
  <c r="O43" i="1"/>
  <c r="R43" i="1"/>
  <c r="P43" i="1"/>
  <c r="N43" i="1"/>
  <c r="N36" i="1"/>
  <c r="N62" i="1" s="1"/>
  <c r="C36" i="1"/>
  <c r="C62" i="1" s="1"/>
  <c r="D34" i="1"/>
  <c r="D60" i="1" s="1"/>
  <c r="L34" i="1"/>
  <c r="L60" i="1" s="1"/>
  <c r="D36" i="1"/>
  <c r="D62" i="1" s="1"/>
  <c r="P36" i="1"/>
  <c r="P62" i="1" s="1"/>
  <c r="M34" i="1"/>
  <c r="M60" i="1" s="1"/>
  <c r="N34" i="1"/>
  <c r="N60" i="1" s="1"/>
  <c r="P34" i="1"/>
  <c r="P60" i="1" s="1"/>
  <c r="T34" i="1"/>
  <c r="T60" i="1" s="1"/>
  <c r="O36" i="1"/>
  <c r="O62" i="1" s="1"/>
  <c r="B34" i="1"/>
  <c r="B60" i="1" s="1"/>
  <c r="U34" i="1"/>
  <c r="U60" i="1" s="1"/>
  <c r="B36" i="1"/>
  <c r="B62" i="1" s="1"/>
  <c r="T35" i="1"/>
  <c r="T61" i="1" s="1"/>
  <c r="L35" i="1"/>
  <c r="L61" i="1" s="1"/>
  <c r="N35" i="1"/>
  <c r="N61" i="1" s="1"/>
  <c r="B35" i="1"/>
  <c r="B61" i="1" s="1"/>
  <c r="S35" i="1"/>
  <c r="S61" i="1" s="1"/>
  <c r="G35" i="1"/>
  <c r="G61" i="1" s="1"/>
  <c r="E35" i="1"/>
  <c r="E61" i="1" s="1"/>
  <c r="R35" i="1"/>
  <c r="R61" i="1" s="1"/>
  <c r="F35" i="1"/>
  <c r="F61" i="1" s="1"/>
  <c r="Q35" i="1"/>
  <c r="Q61" i="1" s="1"/>
  <c r="U35" i="1"/>
  <c r="U61" i="1" s="1"/>
  <c r="P35" i="1"/>
  <c r="P61" i="1" s="1"/>
  <c r="D35" i="1"/>
  <c r="D61" i="1" s="1"/>
  <c r="O35" i="1"/>
  <c r="O61" i="1" s="1"/>
  <c r="C35" i="1"/>
  <c r="C61" i="1" s="1"/>
  <c r="M35" i="1"/>
  <c r="M61" i="1" s="1"/>
  <c r="C34" i="1"/>
  <c r="C60" i="1" s="1"/>
  <c r="O34" i="1"/>
  <c r="O60" i="1" s="1"/>
  <c r="E36" i="1"/>
  <c r="E62" i="1" s="1"/>
  <c r="Q36" i="1"/>
  <c r="Q62" i="1" s="1"/>
  <c r="R36" i="1"/>
  <c r="R62" i="1" s="1"/>
  <c r="E34" i="1"/>
  <c r="E60" i="1" s="1"/>
  <c r="Q34" i="1"/>
  <c r="Q60" i="1" s="1"/>
  <c r="G36" i="1"/>
  <c r="G62" i="1" s="1"/>
  <c r="S36" i="1"/>
  <c r="S62" i="1" s="1"/>
  <c r="F34" i="1"/>
  <c r="F60" i="1" s="1"/>
  <c r="R34" i="1"/>
  <c r="R60" i="1" s="1"/>
  <c r="L36" i="1"/>
  <c r="L62" i="1" s="1"/>
  <c r="T36" i="1"/>
  <c r="T62" i="1" s="1"/>
  <c r="F36" i="1"/>
  <c r="F62" i="1" s="1"/>
  <c r="G34" i="1"/>
  <c r="G60" i="1" s="1"/>
  <c r="S34" i="1"/>
  <c r="S60" i="1" s="1"/>
  <c r="M36" i="1"/>
  <c r="M62" i="1" s="1"/>
  <c r="U36" i="1"/>
  <c r="U62" i="1" s="1"/>
  <c r="U33" i="1" l="1"/>
  <c r="M33" i="1"/>
  <c r="M59" i="1" s="1"/>
  <c r="M64" i="1" s="1"/>
  <c r="N33" i="1"/>
  <c r="N59" i="1" s="1"/>
  <c r="N64" i="1" s="1"/>
  <c r="T33" i="1"/>
  <c r="L33" i="1"/>
  <c r="L59" i="1" s="1"/>
  <c r="L64" i="1" s="1"/>
  <c r="R33" i="1"/>
  <c r="O33" i="1"/>
  <c r="S33" i="1"/>
  <c r="G33" i="1"/>
  <c r="F33" i="1"/>
  <c r="D33" i="1"/>
  <c r="Q33" i="1"/>
  <c r="E33" i="1"/>
  <c r="P33" i="1"/>
  <c r="C33" i="1"/>
  <c r="B33" i="1"/>
  <c r="B38" i="1" l="1"/>
  <c r="B59" i="1"/>
  <c r="P38" i="1"/>
  <c r="P59" i="1"/>
  <c r="P64" i="1" s="1"/>
  <c r="U38" i="1"/>
  <c r="U59" i="1"/>
  <c r="U64" i="1" s="1"/>
  <c r="G38" i="1"/>
  <c r="G59" i="1"/>
  <c r="G64" i="1" s="1"/>
  <c r="T38" i="1"/>
  <c r="T59" i="1"/>
  <c r="T64" i="1" s="1"/>
  <c r="C38" i="1"/>
  <c r="C59" i="1"/>
  <c r="C64" i="1" s="1"/>
  <c r="E38" i="1"/>
  <c r="E59" i="1"/>
  <c r="E64" i="1" s="1"/>
  <c r="Q38" i="1"/>
  <c r="Q59" i="1"/>
  <c r="Q64" i="1" s="1"/>
  <c r="D38" i="1"/>
  <c r="D59" i="1"/>
  <c r="D64" i="1" s="1"/>
  <c r="F38" i="1"/>
  <c r="F59" i="1"/>
  <c r="F64" i="1" s="1"/>
  <c r="S38" i="1"/>
  <c r="S59" i="1"/>
  <c r="S64" i="1" s="1"/>
  <c r="O38" i="1"/>
  <c r="O59" i="1"/>
  <c r="O64" i="1" s="1"/>
  <c r="R38" i="1"/>
  <c r="R59" i="1"/>
  <c r="R64" i="1" s="1"/>
  <c r="N38" i="1"/>
  <c r="M38" i="1"/>
  <c r="L38" i="1"/>
  <c r="F44" i="1" l="1"/>
  <c r="F46" i="1" s="1"/>
  <c r="O44" i="1"/>
  <c r="O46" i="1" s="1"/>
  <c r="B44" i="1"/>
  <c r="B46" i="1" s="1"/>
  <c r="U44" i="1"/>
  <c r="U46" i="1" s="1"/>
  <c r="T44" i="1"/>
  <c r="T46" i="1" s="1"/>
  <c r="L44" i="1"/>
  <c r="L46" i="1" s="1"/>
  <c r="G44" i="1"/>
  <c r="G46" i="1" s="1"/>
  <c r="D44" i="1"/>
  <c r="D46" i="1" s="1"/>
  <c r="E44" i="1"/>
  <c r="E46" i="1" s="1"/>
  <c r="Q44" i="1"/>
  <c r="Q46" i="1" s="1"/>
  <c r="M44" i="1"/>
  <c r="M46" i="1" s="1"/>
  <c r="C44" i="1"/>
  <c r="C46" i="1" s="1"/>
  <c r="R44" i="1"/>
  <c r="R46" i="1" s="1"/>
  <c r="N44" i="1"/>
  <c r="N46" i="1" s="1"/>
  <c r="S44" i="1"/>
  <c r="S46" i="1" s="1"/>
  <c r="P44" i="1"/>
  <c r="P46" i="1" s="1"/>
  <c r="B64" i="1" l="1"/>
  <c r="C67" i="1" l="1"/>
  <c r="C85" i="1" s="1"/>
  <c r="S67" i="1"/>
  <c r="S85" i="1" s="1"/>
  <c r="R67" i="1"/>
  <c r="R85" i="1" s="1"/>
  <c r="P67" i="1"/>
  <c r="P85" i="1" s="1"/>
  <c r="O67" i="1"/>
  <c r="O85" i="1" s="1"/>
  <c r="E67" i="1"/>
  <c r="E85" i="1" s="1"/>
  <c r="M67" i="1"/>
  <c r="M85" i="1" s="1"/>
  <c r="N67" i="1"/>
  <c r="N85" i="1" s="1"/>
  <c r="T67" i="1"/>
  <c r="T85" i="1" s="1"/>
  <c r="D67" i="1"/>
  <c r="D85" i="1" s="1"/>
  <c r="F67" i="1"/>
  <c r="F85" i="1" s="1"/>
  <c r="B67" i="1"/>
  <c r="G67" i="1"/>
  <c r="G85" i="1" s="1"/>
  <c r="Q67" i="1"/>
  <c r="Q85" i="1" s="1"/>
  <c r="U67" i="1"/>
  <c r="U85" i="1" s="1"/>
  <c r="L67" i="1"/>
  <c r="L85" i="1" s="1"/>
  <c r="B85" i="1" l="1"/>
  <c r="B87" i="1" s="1"/>
  <c r="B91" i="1" s="1"/>
  <c r="B69" i="1"/>
</calcChain>
</file>

<file path=xl/sharedStrings.xml><?xml version="1.0" encoding="utf-8"?>
<sst xmlns="http://schemas.openxmlformats.org/spreadsheetml/2006/main" count="81" uniqueCount="65">
  <si>
    <t>Number of Patients:</t>
  </si>
  <si>
    <t>Europe</t>
  </si>
  <si>
    <t>JASK</t>
  </si>
  <si>
    <t>China</t>
  </si>
  <si>
    <t>ROW</t>
  </si>
  <si>
    <t>Total</t>
  </si>
  <si>
    <t>Potential Market</t>
  </si>
  <si>
    <t>Expected Peak Penetration</t>
  </si>
  <si>
    <t>Expected Reimbursement</t>
  </si>
  <si>
    <t>Year</t>
  </si>
  <si>
    <t xml:space="preserve">Market Penetration Totals </t>
  </si>
  <si>
    <t xml:space="preserve">     North America</t>
  </si>
  <si>
    <t xml:space="preserve">     Europe</t>
  </si>
  <si>
    <t xml:space="preserve">     JASK</t>
  </si>
  <si>
    <t xml:space="preserve">     China</t>
  </si>
  <si>
    <t xml:space="preserve">     ROW</t>
  </si>
  <si>
    <t>Total Global Sales</t>
  </si>
  <si>
    <t>Manufacturing Costs</t>
  </si>
  <si>
    <t xml:space="preserve">     Total Patients</t>
  </si>
  <si>
    <t xml:space="preserve">     Manufacturing Costs</t>
  </si>
  <si>
    <t>Gross Margin</t>
  </si>
  <si>
    <t>Sales, Marketing &amp; Distribution</t>
  </si>
  <si>
    <t>Channel Cost (% of Sales per Region)</t>
  </si>
  <si>
    <t xml:space="preserve">Net Distribution Costs </t>
  </si>
  <si>
    <t>Total Sales Cashflows</t>
  </si>
  <si>
    <t>NPV Sales Cashflows</t>
  </si>
  <si>
    <t>Clinical Costs</t>
  </si>
  <si>
    <t>Net Cash Flows</t>
  </si>
  <si>
    <t>Total NPV</t>
  </si>
  <si>
    <t>Estimated PoS</t>
  </si>
  <si>
    <t>Probability Adjusted NPV</t>
  </si>
  <si>
    <t>Source</t>
  </si>
  <si>
    <t>Launch Year Assumptions</t>
  </si>
  <si>
    <t>Clinical Candidate Selection</t>
  </si>
  <si>
    <t>IND Package</t>
  </si>
  <si>
    <t>R&amp;D Costs</t>
  </si>
  <si>
    <t>Phase 1 Safety Trial</t>
  </si>
  <si>
    <t>Phase 2 POC Trial</t>
  </si>
  <si>
    <t>Post Trial Expenses</t>
  </si>
  <si>
    <t>Total R&amp;D and Clinical Costs</t>
  </si>
  <si>
    <t>NPV R&amp;D and Clinical Costs</t>
  </si>
  <si>
    <t>Phase 3 Trial</t>
  </si>
  <si>
    <t>Assumption</t>
  </si>
  <si>
    <t xml:space="preserve">Launch Year </t>
  </si>
  <si>
    <t>Dental Ultrasonography Valuation Exercise</t>
  </si>
  <si>
    <t>Dental Patients at Risk of Periodontal Disease</t>
  </si>
  <si>
    <t>Patients aged 30+</t>
  </si>
  <si>
    <t>Age of population 30+</t>
  </si>
  <si>
    <t>Google and several reports rangeee from 50-65%</t>
  </si>
  <si>
    <t>Prevalence of periodontitis</t>
  </si>
  <si>
    <t>NHANES report (EKE et al)</t>
  </si>
  <si>
    <t>Global Population</t>
  </si>
  <si>
    <t>Prevalence</t>
  </si>
  <si>
    <t>USA</t>
  </si>
  <si>
    <t>https://www.worldometers.info/population/asia/</t>
  </si>
  <si>
    <t>BCC Research Dental Imaging Systems: Global Markets</t>
  </si>
  <si>
    <t>Peak penetration is equivalent to CBCT market penetration</t>
  </si>
  <si>
    <t>Targeted launches based on ability to scale</t>
  </si>
  <si>
    <t>Manufacturer cost of device</t>
  </si>
  <si>
    <t>Seems to be 10-20x market price on average</t>
  </si>
  <si>
    <t>Manufacturing Cost Evolution ($/unit)</t>
  </si>
  <si>
    <t>Expected reimbursement Markup</t>
  </si>
  <si>
    <t>Net Sales - PoC Ultrasound</t>
  </si>
  <si>
    <t>›</t>
  </si>
  <si>
    <t>JASK - Japan, Australia, Singapore,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</si>
</sst>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_);_(* \(#,##0.0\);_(* &quot;-&quot;?_);_(@_)"/>
    <numFmt numFmtId="167" formatCode="_(* #,##0_);_(* \(#,##0\);_(* &quot;-&quot;?_);_(@_)"/>
    <numFmt numFmtId="168" formatCode="&quot;$&quot;#,##0.00"/>
    <numFmt numFmtId="169" formatCode="_(* #,##0.000_);_(* \(#,##0.000\);_(* &quot;-&quot;??_);_(@_)"/>
    <numFmt numFmtId="170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1" xfId="4"/>
    <xf numFmtId="164" fontId="0" fillId="0" borderId="0" xfId="1" applyNumberFormat="1" applyFont="1"/>
    <xf numFmtId="164" fontId="0" fillId="0" borderId="0" xfId="0" applyNumberFormat="1"/>
    <xf numFmtId="9" fontId="0" fillId="0" borderId="0" xfId="0" applyNumberFormat="1"/>
    <xf numFmtId="9" fontId="0" fillId="0" borderId="0" xfId="3" applyFont="1"/>
    <xf numFmtId="44" fontId="0" fillId="0" borderId="0" xfId="2" applyFont="1"/>
    <xf numFmtId="165" fontId="0" fillId="0" borderId="0" xfId="2" applyNumberFormat="1" applyFont="1"/>
    <xf numFmtId="165" fontId="0" fillId="0" borderId="0" xfId="0" applyNumberFormat="1"/>
    <xf numFmtId="0" fontId="3" fillId="0" borderId="2" xfId="5"/>
    <xf numFmtId="0" fontId="4" fillId="0" borderId="3" xfId="6"/>
    <xf numFmtId="0" fontId="5" fillId="0" borderId="4" xfId="7"/>
    <xf numFmtId="44" fontId="5" fillId="0" borderId="4" xfId="7" applyNumberFormat="1"/>
    <xf numFmtId="165" fontId="5" fillId="0" borderId="4" xfId="7" applyNumberFormat="1"/>
    <xf numFmtId="8" fontId="5" fillId="0" borderId="4" xfId="7" applyNumberFormat="1"/>
    <xf numFmtId="9" fontId="0" fillId="2" borderId="0" xfId="0" applyNumberFormat="1" applyFill="1"/>
    <xf numFmtId="9" fontId="0" fillId="2" borderId="0" xfId="3" applyFont="1" applyFill="1"/>
    <xf numFmtId="164" fontId="0" fillId="3" borderId="0" xfId="1" applyNumberFormat="1" applyFont="1" applyFill="1"/>
    <xf numFmtId="164" fontId="0" fillId="3" borderId="0" xfId="0" applyNumberFormat="1" applyFill="1"/>
    <xf numFmtId="165" fontId="0" fillId="2" borderId="0" xfId="2" applyNumberFormat="1" applyFont="1" applyFill="1"/>
    <xf numFmtId="0" fontId="0" fillId="0" borderId="0" xfId="0" applyAlignment="1">
      <alignment wrapText="1"/>
    </xf>
    <xf numFmtId="166" fontId="0" fillId="0" borderId="0" xfId="0" applyNumberFormat="1"/>
    <xf numFmtId="167" fontId="0" fillId="0" borderId="0" xfId="0" applyNumberFormat="1"/>
    <xf numFmtId="3" fontId="0" fillId="0" borderId="0" xfId="0" applyNumberFormat="1"/>
    <xf numFmtId="0" fontId="6" fillId="0" borderId="3" xfId="6" applyFont="1"/>
    <xf numFmtId="168" fontId="6" fillId="0" borderId="3" xfId="6" applyNumberFormat="1" applyFont="1"/>
    <xf numFmtId="168" fontId="4" fillId="0" borderId="3" xfId="6" applyNumberFormat="1"/>
    <xf numFmtId="8" fontId="0" fillId="0" borderId="0" xfId="2" applyNumberFormat="1" applyFont="1"/>
    <xf numFmtId="0" fontId="0" fillId="0" borderId="3" xfId="6" applyFont="1"/>
    <xf numFmtId="169" fontId="0" fillId="0" borderId="0" xfId="1" applyNumberFormat="1" applyFont="1"/>
    <xf numFmtId="164" fontId="0" fillId="0" borderId="0" xfId="1" applyNumberFormat="1" applyFont="1" applyAlignment="1">
      <alignment wrapText="1"/>
    </xf>
    <xf numFmtId="0" fontId="7" fillId="0" borderId="0" xfId="8" applyAlignment="1">
      <alignment wrapText="1"/>
    </xf>
    <xf numFmtId="170" fontId="0" fillId="0" borderId="0" xfId="3" applyNumberFormat="1" applyFont="1"/>
    <xf numFmtId="9" fontId="8" fillId="0" borderId="0" xfId="0" applyNumberFormat="1" applyFont="1"/>
  </cellXfs>
  <cellStyles count="9">
    <cellStyle name="Comma" xfId="1" builtinId="3"/>
    <cellStyle name="Currency" xfId="2" builtinId="4"/>
    <cellStyle name="Heading 1" xfId="4" builtinId="16"/>
    <cellStyle name="Heading 2" xfId="5" builtinId="17"/>
    <cellStyle name="Heading 3" xfId="6" builtinId="18"/>
    <cellStyle name="Hyperlink" xfId="8" builtinId="8"/>
    <cellStyle name="Normal" xfId="0" builtinId="0"/>
    <cellStyle name="Percent" xfId="3" builtinId="5"/>
    <cellStyle name="Total" xfId="7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orldometers.info/population/as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1C62A-B525-462A-B6BB-6520639128B9}">
  <dimension ref="A1:W92"/>
  <sheetViews>
    <sheetView tabSelected="1" topLeftCell="A63" zoomScale="120" zoomScaleNormal="120" workbookViewId="0">
      <pane xSplit="1" topLeftCell="B1" activePane="topRight" state="frozen"/>
      <selection pane="topRight" activeCell="A22" sqref="A22"/>
    </sheetView>
  </sheetViews>
  <sheetFormatPr baseColWidth="10" defaultColWidth="8.83203125" defaultRowHeight="15" x14ac:dyDescent="0.2"/>
  <cols>
    <col min="1" max="1" width="38.1640625" bestFit="1" customWidth="1"/>
    <col min="2" max="2" width="18.33203125" bestFit="1" customWidth="1"/>
    <col min="3" max="3" width="15.1640625" bestFit="1" customWidth="1"/>
    <col min="4" max="5" width="17.33203125" bestFit="1" customWidth="1"/>
    <col min="6" max="6" width="17.6640625" bestFit="1" customWidth="1"/>
    <col min="7" max="7" width="17.33203125" bestFit="1" customWidth="1"/>
    <col min="8" max="13" width="18.33203125" bestFit="1" customWidth="1"/>
    <col min="14" max="15" width="17.1640625" bestFit="1" customWidth="1"/>
    <col min="16" max="16" width="18.33203125" bestFit="1" customWidth="1"/>
    <col min="17" max="21" width="19.33203125" bestFit="1" customWidth="1"/>
  </cols>
  <sheetData>
    <row r="1" spans="1:11" ht="21" thickBot="1" x14ac:dyDescent="0.3">
      <c r="A1" s="1" t="s">
        <v>44</v>
      </c>
      <c r="B1" s="1"/>
      <c r="C1" s="1"/>
      <c r="D1" s="1"/>
    </row>
    <row r="2" spans="1:11" ht="16" thickTop="1" x14ac:dyDescent="0.2"/>
    <row r="3" spans="1:11" ht="18" thickBot="1" x14ac:dyDescent="0.25">
      <c r="A3" s="9" t="s">
        <v>45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6" thickTop="1" x14ac:dyDescent="0.2"/>
    <row r="5" spans="1:11" x14ac:dyDescent="0.2">
      <c r="A5" t="s">
        <v>51</v>
      </c>
      <c r="B5" s="2">
        <v>8200000000</v>
      </c>
    </row>
    <row r="7" spans="1:11" x14ac:dyDescent="0.2">
      <c r="A7" t="s">
        <v>0</v>
      </c>
      <c r="B7" t="s">
        <v>53</v>
      </c>
      <c r="C7" t="s">
        <v>1</v>
      </c>
      <c r="D7" t="s">
        <v>2</v>
      </c>
      <c r="E7" t="s">
        <v>3</v>
      </c>
      <c r="F7" t="s">
        <v>4</v>
      </c>
      <c r="G7" t="s">
        <v>5</v>
      </c>
    </row>
    <row r="8" spans="1:11" x14ac:dyDescent="0.2">
      <c r="A8" t="s">
        <v>46</v>
      </c>
      <c r="B8" s="17">
        <f>0.65*385295105</f>
        <v>250441818.25</v>
      </c>
      <c r="C8" s="17">
        <f>0.65*745083824</f>
        <v>484304485.60000002</v>
      </c>
      <c r="D8" s="17">
        <f>0.65*Assumptions!B6</f>
        <v>169554760.05000001</v>
      </c>
      <c r="E8" s="17">
        <f>0.65*1418013595</f>
        <v>921708836.75</v>
      </c>
      <c r="F8" s="17">
        <f>G8-B8+C8+D8+E8</f>
        <v>6655126264.1500006</v>
      </c>
      <c r="G8" s="18">
        <f>0.65*8200000000</f>
        <v>5330000000</v>
      </c>
    </row>
    <row r="9" spans="1:11" x14ac:dyDescent="0.2">
      <c r="A9" t="s">
        <v>52</v>
      </c>
      <c r="B9" s="2">
        <f>B8*Assumptions!$B$5</f>
        <v>125220909.125</v>
      </c>
      <c r="C9" s="2">
        <f>C8*Assumptions!$B$5</f>
        <v>242152242.80000001</v>
      </c>
      <c r="D9" s="2">
        <f>D8*Assumptions!$B$5</f>
        <v>84777380.025000006</v>
      </c>
      <c r="E9" s="2">
        <f>E8*Assumptions!$B$5</f>
        <v>460854418.375</v>
      </c>
      <c r="F9" s="2">
        <f>F8*Assumptions!$B$5</f>
        <v>3327563132.0750003</v>
      </c>
      <c r="G9" s="2">
        <f>G8*Assumptions!$B$5</f>
        <v>2665000000</v>
      </c>
      <c r="K9" s="2"/>
    </row>
    <row r="10" spans="1:11" x14ac:dyDescent="0.2">
      <c r="A10" t="s">
        <v>6</v>
      </c>
      <c r="B10" s="22">
        <f>B12*B9</f>
        <v>100176727.30000001</v>
      </c>
      <c r="C10" s="22">
        <f t="shared" ref="C10:G10" si="0">C12*C9</f>
        <v>193721794.24000001</v>
      </c>
      <c r="D10" s="22">
        <f t="shared" si="0"/>
        <v>55105297.016250007</v>
      </c>
      <c r="E10" s="22">
        <f t="shared" si="0"/>
        <v>276512651.02499998</v>
      </c>
      <c r="F10" s="22">
        <f t="shared" si="0"/>
        <v>1038199697.2074001</v>
      </c>
      <c r="G10" s="22">
        <f t="shared" si="0"/>
        <v>831480000</v>
      </c>
      <c r="H10" s="22"/>
      <c r="I10" s="22"/>
      <c r="J10" s="22"/>
      <c r="K10" s="22"/>
    </row>
    <row r="11" spans="1:11" x14ac:dyDescent="0.2">
      <c r="B11" s="21"/>
    </row>
    <row r="12" spans="1:11" x14ac:dyDescent="0.2">
      <c r="A12" t="s">
        <v>7</v>
      </c>
      <c r="B12" s="15">
        <v>0.8</v>
      </c>
      <c r="C12" s="15">
        <v>0.8</v>
      </c>
      <c r="D12" s="15">
        <v>0.65</v>
      </c>
      <c r="E12" s="15">
        <v>0.6</v>
      </c>
      <c r="F12" s="15">
        <v>0.312</v>
      </c>
      <c r="G12" s="16">
        <v>0.312</v>
      </c>
    </row>
    <row r="14" spans="1:11" x14ac:dyDescent="0.2">
      <c r="A14" t="s">
        <v>8</v>
      </c>
      <c r="B14" s="19">
        <f>200*Assumptions!B10</f>
        <v>500</v>
      </c>
      <c r="C14" s="19">
        <f>100*2.5</f>
        <v>250</v>
      </c>
      <c r="D14" s="19">
        <f>75*2.5</f>
        <v>187.5</v>
      </c>
      <c r="E14" s="19">
        <f>75*2.5</f>
        <v>187.5</v>
      </c>
      <c r="F14" s="19">
        <f>36*2.5</f>
        <v>90</v>
      </c>
    </row>
    <row r="16" spans="1:11" x14ac:dyDescent="0.2">
      <c r="A16" t="s">
        <v>43</v>
      </c>
      <c r="B16">
        <v>2025</v>
      </c>
      <c r="C16">
        <v>2027</v>
      </c>
      <c r="D16">
        <v>2032</v>
      </c>
      <c r="E16">
        <v>2036</v>
      </c>
      <c r="F16">
        <v>2040</v>
      </c>
    </row>
    <row r="22" spans="1:22" ht="16" thickBot="1" x14ac:dyDescent="0.25">
      <c r="A22" s="10" t="s">
        <v>9</v>
      </c>
      <c r="B22" s="10">
        <v>2025</v>
      </c>
      <c r="C22" s="10">
        <v>2026</v>
      </c>
      <c r="D22" s="10">
        <v>2027</v>
      </c>
      <c r="E22" s="10">
        <v>2028</v>
      </c>
      <c r="F22" s="10">
        <v>2029</v>
      </c>
      <c r="G22" s="10">
        <v>2030</v>
      </c>
      <c r="H22" s="10">
        <v>2031</v>
      </c>
      <c r="I22" s="10">
        <v>2032</v>
      </c>
      <c r="J22" s="10">
        <v>2033</v>
      </c>
      <c r="K22" s="10">
        <v>2034</v>
      </c>
      <c r="L22" s="10">
        <v>2035</v>
      </c>
      <c r="M22" s="10">
        <v>2036</v>
      </c>
      <c r="N22" s="10">
        <v>2037</v>
      </c>
      <c r="O22" s="10">
        <v>2038</v>
      </c>
      <c r="P22" s="10">
        <v>2039</v>
      </c>
      <c r="Q22" s="10">
        <v>2040</v>
      </c>
      <c r="R22" s="10">
        <v>2042</v>
      </c>
      <c r="S22" s="10">
        <v>2043</v>
      </c>
      <c r="T22" s="10">
        <v>2044</v>
      </c>
      <c r="U22" s="10">
        <v>2045</v>
      </c>
    </row>
    <row r="23" spans="1:22" x14ac:dyDescent="0.2">
      <c r="A23" t="s">
        <v>60</v>
      </c>
      <c r="B23" s="6">
        <f>4500/10</f>
        <v>450</v>
      </c>
      <c r="C23" s="6">
        <v>450</v>
      </c>
      <c r="D23" s="6">
        <v>450</v>
      </c>
      <c r="E23" s="6">
        <v>450</v>
      </c>
      <c r="F23" s="6">
        <v>450</v>
      </c>
      <c r="G23" s="6">
        <f>B23/2</f>
        <v>225</v>
      </c>
      <c r="H23" s="6">
        <v>225</v>
      </c>
      <c r="I23" s="6">
        <v>225</v>
      </c>
      <c r="J23" s="6">
        <v>225</v>
      </c>
      <c r="K23" s="27">
        <v>225</v>
      </c>
      <c r="L23" s="6">
        <v>225</v>
      </c>
      <c r="M23" s="6">
        <v>225</v>
      </c>
      <c r="N23" s="6">
        <v>225</v>
      </c>
      <c r="O23" s="6">
        <v>225</v>
      </c>
      <c r="P23" s="6">
        <v>225</v>
      </c>
      <c r="Q23" s="6">
        <v>225</v>
      </c>
      <c r="R23" s="6">
        <v>225</v>
      </c>
      <c r="S23" s="6">
        <v>225</v>
      </c>
      <c r="T23" s="6">
        <v>225</v>
      </c>
      <c r="U23" s="6">
        <v>225</v>
      </c>
    </row>
    <row r="24" spans="1:22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2" ht="16" thickBot="1" x14ac:dyDescent="0.25">
      <c r="A25" s="10" t="s">
        <v>10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2" x14ac:dyDescent="0.2">
      <c r="A26" t="s">
        <v>11</v>
      </c>
      <c r="B26" s="32">
        <v>5.0000000000000001E-3</v>
      </c>
      <c r="C26" s="5">
        <v>0.01</v>
      </c>
      <c r="D26" s="5">
        <v>0.02</v>
      </c>
      <c r="E26" s="5">
        <v>4.4999999999999998E-2</v>
      </c>
      <c r="F26" s="5">
        <v>0.12</v>
      </c>
      <c r="G26" s="5">
        <v>0.2</v>
      </c>
      <c r="H26" s="5">
        <v>0.31</v>
      </c>
      <c r="I26" s="5">
        <v>0.35</v>
      </c>
      <c r="J26" s="5">
        <v>0.4</v>
      </c>
      <c r="K26" s="5">
        <v>0.48</v>
      </c>
      <c r="L26" s="5">
        <v>0.54</v>
      </c>
      <c r="M26" s="5">
        <v>0.62</v>
      </c>
      <c r="N26" s="5">
        <v>0.68</v>
      </c>
      <c r="O26" s="5">
        <v>0.75</v>
      </c>
      <c r="P26" s="5">
        <v>0.8</v>
      </c>
      <c r="Q26" s="5">
        <v>0.8</v>
      </c>
      <c r="R26" s="5">
        <v>0.8</v>
      </c>
      <c r="S26" s="5">
        <v>0.8</v>
      </c>
      <c r="T26" s="5">
        <v>0.8</v>
      </c>
      <c r="U26" s="5">
        <v>0.8</v>
      </c>
    </row>
    <row r="27" spans="1:22" x14ac:dyDescent="0.2">
      <c r="A27" t="s">
        <v>12</v>
      </c>
      <c r="B27" s="5">
        <v>0</v>
      </c>
      <c r="C27" s="5">
        <v>0</v>
      </c>
      <c r="D27" s="32">
        <v>5.0000000000000001E-3</v>
      </c>
      <c r="E27" s="5">
        <v>0.01</v>
      </c>
      <c r="F27" s="5">
        <v>0.02</v>
      </c>
      <c r="G27" s="5">
        <v>4.4999999999999998E-2</v>
      </c>
      <c r="H27" s="5">
        <v>0.12</v>
      </c>
      <c r="I27" s="5">
        <v>0.2</v>
      </c>
      <c r="J27" s="5">
        <v>0.31</v>
      </c>
      <c r="K27" s="5">
        <v>0.35</v>
      </c>
      <c r="L27" s="5">
        <v>0.4</v>
      </c>
      <c r="M27" s="5">
        <v>0.48</v>
      </c>
      <c r="N27" s="5">
        <v>0.54</v>
      </c>
      <c r="O27" s="5">
        <v>0.62</v>
      </c>
      <c r="P27" s="5">
        <v>0.68</v>
      </c>
      <c r="Q27" s="5">
        <v>0.75</v>
      </c>
      <c r="R27" s="5">
        <v>0.8</v>
      </c>
      <c r="S27" s="5">
        <v>0.8</v>
      </c>
      <c r="T27" s="5">
        <v>0.8</v>
      </c>
      <c r="U27" s="5">
        <v>0.8</v>
      </c>
    </row>
    <row r="28" spans="1:22" x14ac:dyDescent="0.2">
      <c r="A28" t="s">
        <v>13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32">
        <v>5.0000000000000001E-3</v>
      </c>
      <c r="J28" s="5">
        <v>0.01</v>
      </c>
      <c r="K28" s="5">
        <v>0.02</v>
      </c>
      <c r="L28" s="5">
        <v>4.4999999999999998E-2</v>
      </c>
      <c r="M28" s="5">
        <v>0.12</v>
      </c>
      <c r="N28" s="5">
        <v>0.2</v>
      </c>
      <c r="O28" s="5">
        <v>0.31</v>
      </c>
      <c r="P28" s="5">
        <v>0.35</v>
      </c>
      <c r="Q28" s="5">
        <v>0.4</v>
      </c>
      <c r="R28" s="5">
        <v>0.48</v>
      </c>
      <c r="S28" s="5">
        <v>0.54</v>
      </c>
      <c r="T28" s="5">
        <v>0.62</v>
      </c>
      <c r="U28" s="5">
        <v>0.65</v>
      </c>
      <c r="V28" s="5"/>
    </row>
    <row r="29" spans="1:22" x14ac:dyDescent="0.2">
      <c r="A29" t="s">
        <v>14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33">
        <v>0.05</v>
      </c>
      <c r="N29" s="5">
        <v>0.12</v>
      </c>
      <c r="O29" s="5">
        <v>0.2</v>
      </c>
      <c r="P29" s="5">
        <v>0.31</v>
      </c>
      <c r="Q29" s="5">
        <v>0.35</v>
      </c>
      <c r="R29" s="5">
        <v>0.4</v>
      </c>
      <c r="S29" s="5">
        <v>0.48</v>
      </c>
      <c r="T29" s="5">
        <v>0.54</v>
      </c>
      <c r="U29" s="5">
        <v>0.6</v>
      </c>
    </row>
    <row r="30" spans="1:22" x14ac:dyDescent="0.2">
      <c r="A30" t="s">
        <v>15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0.02</v>
      </c>
      <c r="R30" s="5">
        <v>4.4999999999999998E-2</v>
      </c>
      <c r="S30" s="5">
        <v>0.12</v>
      </c>
      <c r="T30" s="5">
        <v>0.2</v>
      </c>
      <c r="U30" s="5">
        <v>0.31</v>
      </c>
    </row>
    <row r="32" spans="1:22" ht="16" thickBot="1" x14ac:dyDescent="0.25">
      <c r="A32" s="10" t="s">
        <v>62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x14ac:dyDescent="0.2">
      <c r="A33" t="s">
        <v>11</v>
      </c>
      <c r="B33" s="7">
        <f t="shared" ref="B33:U33" si="1">B26*$B$9*$B$14</f>
        <v>313052272.8125</v>
      </c>
      <c r="C33" s="7">
        <f t="shared" si="1"/>
        <v>626104545.625</v>
      </c>
      <c r="D33" s="7">
        <f t="shared" si="1"/>
        <v>1252209091.25</v>
      </c>
      <c r="E33" s="7">
        <f t="shared" si="1"/>
        <v>2817470455.3125</v>
      </c>
      <c r="F33" s="7">
        <f t="shared" si="1"/>
        <v>7513254547.499999</v>
      </c>
      <c r="G33" s="7">
        <f t="shared" si="1"/>
        <v>12522090912.500002</v>
      </c>
      <c r="H33" s="7">
        <f t="shared" ref="H33:K33" si="2">H26*$B$9*$B$14</f>
        <v>19409240914.375</v>
      </c>
      <c r="I33" s="7">
        <f t="shared" si="2"/>
        <v>21913659096.874996</v>
      </c>
      <c r="J33" s="7">
        <f t="shared" si="2"/>
        <v>25044181825.000004</v>
      </c>
      <c r="K33" s="7">
        <f t="shared" si="2"/>
        <v>30053018189.999996</v>
      </c>
      <c r="L33" s="7">
        <f t="shared" si="1"/>
        <v>33809645463.750004</v>
      </c>
      <c r="M33" s="7">
        <f t="shared" si="1"/>
        <v>38818481828.75</v>
      </c>
      <c r="N33" s="7">
        <f t="shared" si="1"/>
        <v>42575109102.500008</v>
      </c>
      <c r="O33" s="7">
        <f t="shared" si="1"/>
        <v>46957840921.875</v>
      </c>
      <c r="P33" s="7">
        <f t="shared" si="1"/>
        <v>50088363650.000008</v>
      </c>
      <c r="Q33" s="7">
        <f t="shared" si="1"/>
        <v>50088363650.000008</v>
      </c>
      <c r="R33" s="7">
        <f t="shared" si="1"/>
        <v>50088363650.000008</v>
      </c>
      <c r="S33" s="7">
        <f t="shared" si="1"/>
        <v>50088363650.000008</v>
      </c>
      <c r="T33" s="7">
        <f t="shared" si="1"/>
        <v>50088363650.000008</v>
      </c>
      <c r="U33" s="7">
        <f t="shared" si="1"/>
        <v>50088363650.000008</v>
      </c>
    </row>
    <row r="34" spans="1:21" x14ac:dyDescent="0.2">
      <c r="A34" t="s">
        <v>12</v>
      </c>
      <c r="B34" s="7">
        <f t="shared" ref="B34:U34" si="3">B27*$C$9*$C$14</f>
        <v>0</v>
      </c>
      <c r="C34" s="7">
        <f t="shared" si="3"/>
        <v>0</v>
      </c>
      <c r="D34" s="7">
        <f t="shared" si="3"/>
        <v>302690303.50000006</v>
      </c>
      <c r="E34" s="7">
        <f t="shared" si="3"/>
        <v>605380607.00000012</v>
      </c>
      <c r="F34" s="7">
        <f t="shared" si="3"/>
        <v>1210761214.0000002</v>
      </c>
      <c r="G34" s="7">
        <f t="shared" si="3"/>
        <v>2724212731.5</v>
      </c>
      <c r="H34" s="7">
        <f t="shared" ref="H34:K34" si="4">H27*$C$9*$C$14</f>
        <v>7264567284</v>
      </c>
      <c r="I34" s="7">
        <f t="shared" si="4"/>
        <v>12107612140</v>
      </c>
      <c r="J34" s="7">
        <f t="shared" si="4"/>
        <v>18766798817</v>
      </c>
      <c r="K34" s="7">
        <f t="shared" si="4"/>
        <v>21188321245</v>
      </c>
      <c r="L34" s="7">
        <f t="shared" si="3"/>
        <v>24215224280</v>
      </c>
      <c r="M34" s="7">
        <f t="shared" si="3"/>
        <v>29058269136</v>
      </c>
      <c r="N34" s="7">
        <f t="shared" si="3"/>
        <v>32690552778.000004</v>
      </c>
      <c r="O34" s="7">
        <f t="shared" si="3"/>
        <v>37533597634</v>
      </c>
      <c r="P34" s="7">
        <f t="shared" si="3"/>
        <v>41165881276.000008</v>
      </c>
      <c r="Q34" s="7">
        <f t="shared" si="3"/>
        <v>45403545525.000008</v>
      </c>
      <c r="R34" s="7">
        <f t="shared" si="3"/>
        <v>48430448560</v>
      </c>
      <c r="S34" s="7">
        <f t="shared" si="3"/>
        <v>48430448560</v>
      </c>
      <c r="T34" s="7">
        <f t="shared" si="3"/>
        <v>48430448560</v>
      </c>
      <c r="U34" s="7">
        <f t="shared" si="3"/>
        <v>48430448560</v>
      </c>
    </row>
    <row r="35" spans="1:21" x14ac:dyDescent="0.2">
      <c r="A35" t="s">
        <v>13</v>
      </c>
      <c r="B35" s="7">
        <f t="shared" ref="B35:U35" si="5">B28*$D$9*$D$14</f>
        <v>0</v>
      </c>
      <c r="C35" s="7">
        <f t="shared" si="5"/>
        <v>0</v>
      </c>
      <c r="D35" s="7">
        <f t="shared" si="5"/>
        <v>0</v>
      </c>
      <c r="E35" s="7">
        <f t="shared" si="5"/>
        <v>0</v>
      </c>
      <c r="F35" s="7">
        <f t="shared" si="5"/>
        <v>0</v>
      </c>
      <c r="G35" s="7">
        <f t="shared" si="5"/>
        <v>0</v>
      </c>
      <c r="H35" s="7">
        <f t="shared" ref="H35:K35" si="6">H28*$D$9*$D$14</f>
        <v>0</v>
      </c>
      <c r="I35" s="7">
        <f t="shared" si="6"/>
        <v>79478793.773437515</v>
      </c>
      <c r="J35" s="7">
        <f t="shared" si="6"/>
        <v>158957587.54687503</v>
      </c>
      <c r="K35" s="7">
        <f t="shared" si="6"/>
        <v>317915175.09375006</v>
      </c>
      <c r="L35" s="7">
        <f t="shared" si="5"/>
        <v>715309143.9609375</v>
      </c>
      <c r="M35" s="7">
        <f t="shared" si="5"/>
        <v>1907491050.5625</v>
      </c>
      <c r="N35" s="7">
        <f t="shared" si="5"/>
        <v>3179151750.9375005</v>
      </c>
      <c r="O35" s="7">
        <f t="shared" si="5"/>
        <v>4927685213.953125</v>
      </c>
      <c r="P35" s="7">
        <f t="shared" si="5"/>
        <v>5563515564.140625</v>
      </c>
      <c r="Q35" s="7">
        <f t="shared" si="5"/>
        <v>6358303501.875001</v>
      </c>
      <c r="R35" s="7">
        <f t="shared" si="5"/>
        <v>7629964202.25</v>
      </c>
      <c r="S35" s="7">
        <f t="shared" si="5"/>
        <v>8583709727.5312519</v>
      </c>
      <c r="T35" s="7">
        <f t="shared" si="5"/>
        <v>9855370427.90625</v>
      </c>
      <c r="U35" s="7">
        <f t="shared" si="5"/>
        <v>10332243190.546877</v>
      </c>
    </row>
    <row r="36" spans="1:21" x14ac:dyDescent="0.2">
      <c r="A36" t="s">
        <v>14</v>
      </c>
      <c r="B36" s="7">
        <f t="shared" ref="B36:U36" si="7">B29*$E$9*$E$14</f>
        <v>0</v>
      </c>
      <c r="C36" s="7">
        <f t="shared" si="7"/>
        <v>0</v>
      </c>
      <c r="D36" s="7">
        <f t="shared" si="7"/>
        <v>0</v>
      </c>
      <c r="E36" s="7">
        <f t="shared" si="7"/>
        <v>0</v>
      </c>
      <c r="F36" s="7">
        <f t="shared" si="7"/>
        <v>0</v>
      </c>
      <c r="G36" s="7">
        <f t="shared" si="7"/>
        <v>0</v>
      </c>
      <c r="H36" s="7">
        <f t="shared" ref="H36:K36" si="8">H29*$E$9*$E$14</f>
        <v>0</v>
      </c>
      <c r="I36" s="7">
        <f t="shared" si="8"/>
        <v>0</v>
      </c>
      <c r="J36" s="7">
        <f t="shared" si="8"/>
        <v>0</v>
      </c>
      <c r="K36" s="7">
        <f t="shared" si="8"/>
        <v>0</v>
      </c>
      <c r="L36" s="7">
        <f t="shared" si="7"/>
        <v>0</v>
      </c>
      <c r="M36" s="7">
        <f t="shared" si="7"/>
        <v>4320510172.265626</v>
      </c>
      <c r="N36" s="7">
        <f t="shared" si="7"/>
        <v>10369224413.4375</v>
      </c>
      <c r="O36" s="7">
        <f t="shared" si="7"/>
        <v>17282040689.062504</v>
      </c>
      <c r="P36" s="7">
        <f t="shared" si="7"/>
        <v>26787163068.046875</v>
      </c>
      <c r="Q36" s="7">
        <f t="shared" si="7"/>
        <v>30243571205.859371</v>
      </c>
      <c r="R36" s="7">
        <f t="shared" si="7"/>
        <v>34564081378.125008</v>
      </c>
      <c r="S36" s="7">
        <f t="shared" si="7"/>
        <v>41476897653.75</v>
      </c>
      <c r="T36" s="7">
        <f t="shared" si="7"/>
        <v>46661509860.46875</v>
      </c>
      <c r="U36" s="7">
        <f t="shared" si="7"/>
        <v>51846122067.187492</v>
      </c>
    </row>
    <row r="37" spans="1:21" x14ac:dyDescent="0.2">
      <c r="A37" t="s">
        <v>15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</row>
    <row r="38" spans="1:21" ht="16" thickBot="1" x14ac:dyDescent="0.25">
      <c r="A38" s="11" t="s">
        <v>16</v>
      </c>
      <c r="B38" s="13">
        <f>SUM(B33:B37)</f>
        <v>313052272.8125</v>
      </c>
      <c r="C38" s="13">
        <f t="shared" ref="C38:U38" si="9">SUM(C33:C37)</f>
        <v>626104545.625</v>
      </c>
      <c r="D38" s="13">
        <f t="shared" si="9"/>
        <v>1554899394.75</v>
      </c>
      <c r="E38" s="13">
        <f t="shared" si="9"/>
        <v>3422851062.3125</v>
      </c>
      <c r="F38" s="13">
        <f t="shared" si="9"/>
        <v>8724015761.5</v>
      </c>
      <c r="G38" s="13">
        <f t="shared" si="9"/>
        <v>15246303644.000002</v>
      </c>
      <c r="H38" s="13">
        <f t="shared" ref="H38:K38" si="10">SUM(H33:H37)</f>
        <v>26673808198.375</v>
      </c>
      <c r="I38" s="13">
        <f t="shared" si="10"/>
        <v>34100750030.648434</v>
      </c>
      <c r="J38" s="13">
        <f t="shared" si="10"/>
        <v>43969938229.546875</v>
      </c>
      <c r="K38" s="13">
        <f t="shared" si="10"/>
        <v>51559254610.09375</v>
      </c>
      <c r="L38" s="13">
        <f t="shared" si="9"/>
        <v>58740178887.710938</v>
      </c>
      <c r="M38" s="13">
        <f t="shared" si="9"/>
        <v>74104752187.578125</v>
      </c>
      <c r="N38" s="13">
        <f t="shared" si="9"/>
        <v>88814038044.875015</v>
      </c>
      <c r="O38" s="13">
        <f t="shared" si="9"/>
        <v>106701164458.89062</v>
      </c>
      <c r="P38" s="13">
        <f t="shared" si="9"/>
        <v>123604923558.18752</v>
      </c>
      <c r="Q38" s="13">
        <f t="shared" si="9"/>
        <v>132093783882.73439</v>
      </c>
      <c r="R38" s="13">
        <f t="shared" si="9"/>
        <v>140712857790.375</v>
      </c>
      <c r="S38" s="13">
        <f t="shared" si="9"/>
        <v>148579419591.28125</v>
      </c>
      <c r="T38" s="13">
        <f t="shared" si="9"/>
        <v>155035692498.375</v>
      </c>
      <c r="U38" s="13">
        <f t="shared" si="9"/>
        <v>160697177467.73438</v>
      </c>
    </row>
    <row r="39" spans="1:21" ht="16" thickTop="1" x14ac:dyDescent="0.2"/>
    <row r="40" spans="1:21" x14ac:dyDescent="0.2">
      <c r="B40" s="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 x14ac:dyDescent="0.2"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1:21" ht="16" thickBot="1" x14ac:dyDescent="0.25">
      <c r="A42" s="10" t="s">
        <v>17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x14ac:dyDescent="0.2">
      <c r="A43" t="s">
        <v>18</v>
      </c>
      <c r="B43" s="3">
        <f>B26*$B$9+B27*$C$9+B28*$D$9+B29*$E$9</f>
        <v>626104.54562500003</v>
      </c>
      <c r="C43" s="3">
        <f t="shared" ref="C43:U43" si="11">C26*$B$9+C27*$C$9+C28*$D$9+C29*$E$9</f>
        <v>1252209.0912500001</v>
      </c>
      <c r="D43" s="3">
        <f t="shared" si="11"/>
        <v>3715179.3965000003</v>
      </c>
      <c r="E43" s="3">
        <f t="shared" si="11"/>
        <v>8056463.3386249999</v>
      </c>
      <c r="F43" s="3">
        <f t="shared" si="11"/>
        <v>19869553.950999998</v>
      </c>
      <c r="G43" s="3">
        <f t="shared" si="11"/>
        <v>35941032.751000002</v>
      </c>
      <c r="H43" s="3">
        <f t="shared" ref="H43:K43" si="12">H26*$B$9+H27*$C$9+H28*$D$9+H29*$E$9</f>
        <v>67876750.964749992</v>
      </c>
      <c r="I43" s="3">
        <f t="shared" si="12"/>
        <v>92681653.653874993</v>
      </c>
      <c r="J43" s="3">
        <f t="shared" si="12"/>
        <v>126003332.71825001</v>
      </c>
      <c r="K43" s="3">
        <f t="shared" si="12"/>
        <v>146554868.9605</v>
      </c>
      <c r="L43" s="3">
        <f t="shared" si="11"/>
        <v>168295170.14862502</v>
      </c>
      <c r="M43" s="3">
        <f t="shared" si="11"/>
        <v>227086046.72324997</v>
      </c>
      <c r="N43" s="3">
        <f t="shared" si="11"/>
        <v>288170435.52700001</v>
      </c>
      <c r="O43" s="3">
        <f t="shared" si="11"/>
        <v>362501943.86250001</v>
      </c>
      <c r="P43" s="3">
        <f t="shared" si="11"/>
        <v>437377205.10900009</v>
      </c>
      <c r="Q43" s="3">
        <f t="shared" si="11"/>
        <v>477000907.84125</v>
      </c>
      <c r="R43" s="3">
        <f t="shared" si="11"/>
        <v>518933431.30200005</v>
      </c>
      <c r="S43" s="3">
        <f t="shared" si="11"/>
        <v>560888427.57350004</v>
      </c>
      <c r="T43" s="3">
        <f t="shared" si="11"/>
        <v>595321883.07800007</v>
      </c>
      <c r="U43" s="3">
        <f t="shared" si="11"/>
        <v>625516469.58124995</v>
      </c>
    </row>
    <row r="44" spans="1:21" x14ac:dyDescent="0.2">
      <c r="A44" t="s">
        <v>19</v>
      </c>
      <c r="B44" s="6">
        <f t="shared" ref="B44:G44" si="13">B43*B23</f>
        <v>281747045.53125</v>
      </c>
      <c r="C44" s="6">
        <f t="shared" si="13"/>
        <v>563494091.0625</v>
      </c>
      <c r="D44" s="6">
        <f t="shared" si="13"/>
        <v>1671830728.4250002</v>
      </c>
      <c r="E44" s="6">
        <f t="shared" si="13"/>
        <v>3625408502.3812499</v>
      </c>
      <c r="F44" s="6">
        <f t="shared" si="13"/>
        <v>8941299277.9499989</v>
      </c>
      <c r="G44" s="6">
        <f t="shared" si="13"/>
        <v>8086732368.9750004</v>
      </c>
      <c r="H44" s="6">
        <f t="shared" ref="H44:K44" si="14">H43*H23</f>
        <v>15272268967.068748</v>
      </c>
      <c r="I44" s="6">
        <f t="shared" si="14"/>
        <v>20853372072.121872</v>
      </c>
      <c r="J44" s="6">
        <f t="shared" si="14"/>
        <v>28350749861.606251</v>
      </c>
      <c r="K44" s="6">
        <f t="shared" si="14"/>
        <v>32974845516.112499</v>
      </c>
      <c r="L44" s="6">
        <f t="shared" ref="L44:U44" si="15">L43*L23</f>
        <v>37866413283.440628</v>
      </c>
      <c r="M44" s="6">
        <f t="shared" si="15"/>
        <v>51094360512.731247</v>
      </c>
      <c r="N44" s="6">
        <f t="shared" si="15"/>
        <v>64838347993.575005</v>
      </c>
      <c r="O44" s="6">
        <f t="shared" si="15"/>
        <v>81562937369.0625</v>
      </c>
      <c r="P44" s="6">
        <f t="shared" si="15"/>
        <v>98409871149.525024</v>
      </c>
      <c r="Q44" s="6">
        <f t="shared" si="15"/>
        <v>107325204264.28125</v>
      </c>
      <c r="R44" s="6">
        <f t="shared" si="15"/>
        <v>116760022042.95001</v>
      </c>
      <c r="S44" s="6">
        <f t="shared" si="15"/>
        <v>126199896204.03751</v>
      </c>
      <c r="T44" s="6">
        <f t="shared" si="15"/>
        <v>133947423692.55002</v>
      </c>
      <c r="U44" s="6">
        <f t="shared" si="15"/>
        <v>140741205655.78125</v>
      </c>
    </row>
    <row r="46" spans="1:21" ht="16" thickBot="1" x14ac:dyDescent="0.25">
      <c r="A46" s="11" t="s">
        <v>20</v>
      </c>
      <c r="B46" s="12">
        <f>B38-B44</f>
        <v>31305227.28125</v>
      </c>
      <c r="C46" s="13">
        <f t="shared" ref="C46:U46" si="16">C38-C44</f>
        <v>62610454.5625</v>
      </c>
      <c r="D46" s="13">
        <f t="shared" si="16"/>
        <v>-116931333.67500019</v>
      </c>
      <c r="E46" s="13">
        <f t="shared" si="16"/>
        <v>-202557440.0687499</v>
      </c>
      <c r="F46" s="13">
        <f t="shared" si="16"/>
        <v>-217283516.44999886</v>
      </c>
      <c r="G46" s="13">
        <f t="shared" si="16"/>
        <v>7159571275.0250015</v>
      </c>
      <c r="H46" s="13">
        <f t="shared" ref="H46:K46" si="17">H38-H44</f>
        <v>11401539231.306252</v>
      </c>
      <c r="I46" s="13">
        <f t="shared" si="17"/>
        <v>13247377958.526562</v>
      </c>
      <c r="J46" s="13">
        <f t="shared" si="17"/>
        <v>15619188367.940624</v>
      </c>
      <c r="K46" s="13">
        <f t="shared" si="17"/>
        <v>18584409093.981251</v>
      </c>
      <c r="L46" s="13">
        <f t="shared" si="16"/>
        <v>20873765604.270309</v>
      </c>
      <c r="M46" s="13">
        <f t="shared" si="16"/>
        <v>23010391674.846878</v>
      </c>
      <c r="N46" s="13">
        <f t="shared" si="16"/>
        <v>23975690051.300011</v>
      </c>
      <c r="O46" s="13">
        <f t="shared" si="16"/>
        <v>25138227089.828125</v>
      </c>
      <c r="P46" s="13">
        <f t="shared" si="16"/>
        <v>25195052408.662491</v>
      </c>
      <c r="Q46" s="13">
        <f t="shared" si="16"/>
        <v>24768579618.45314</v>
      </c>
      <c r="R46" s="13">
        <f t="shared" si="16"/>
        <v>23952835747.424988</v>
      </c>
      <c r="S46" s="13">
        <f t="shared" si="16"/>
        <v>22379523387.243744</v>
      </c>
      <c r="T46" s="13">
        <f t="shared" si="16"/>
        <v>21088268805.824982</v>
      </c>
      <c r="U46" s="13">
        <f t="shared" si="16"/>
        <v>19955971811.953125</v>
      </c>
    </row>
    <row r="49" spans="1:23" ht="16" thickBot="1" x14ac:dyDescent="0.25">
      <c r="A49" s="10" t="s">
        <v>21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23" x14ac:dyDescent="0.2">
      <c r="A50" t="s">
        <v>22</v>
      </c>
    </row>
    <row r="51" spans="1:23" x14ac:dyDescent="0.2">
      <c r="A51" t="s">
        <v>11</v>
      </c>
      <c r="B51" s="5">
        <v>0.1</v>
      </c>
      <c r="C51" s="5">
        <v>0.1</v>
      </c>
      <c r="D51" s="5">
        <v>0.1</v>
      </c>
      <c r="E51" s="5">
        <v>0.1</v>
      </c>
      <c r="F51" s="5">
        <v>0.1</v>
      </c>
      <c r="G51" s="5">
        <v>0.1</v>
      </c>
      <c r="H51" s="5">
        <v>0.1</v>
      </c>
      <c r="I51" s="5">
        <v>0.1</v>
      </c>
      <c r="J51" s="5">
        <v>0.1</v>
      </c>
      <c r="K51" s="5">
        <v>0.1</v>
      </c>
      <c r="L51" s="5">
        <v>0.1</v>
      </c>
      <c r="M51" s="5">
        <v>0.1</v>
      </c>
      <c r="N51" s="5">
        <v>0.1</v>
      </c>
      <c r="O51" s="5">
        <v>0.1</v>
      </c>
      <c r="P51" s="5">
        <v>0.1</v>
      </c>
      <c r="Q51" s="5">
        <v>0.1</v>
      </c>
      <c r="R51" s="5">
        <v>0.1</v>
      </c>
      <c r="S51" s="5">
        <v>0.1</v>
      </c>
      <c r="T51" s="5">
        <v>0.1</v>
      </c>
      <c r="U51" s="5">
        <v>0.1</v>
      </c>
    </row>
    <row r="52" spans="1:23" x14ac:dyDescent="0.2">
      <c r="A52" t="s">
        <v>12</v>
      </c>
      <c r="B52" s="5">
        <v>0</v>
      </c>
      <c r="C52" s="5">
        <v>0</v>
      </c>
      <c r="D52" s="5">
        <v>0.15</v>
      </c>
      <c r="E52" s="5">
        <v>0.15</v>
      </c>
      <c r="F52" s="5">
        <v>0.15</v>
      </c>
      <c r="G52" s="5">
        <v>0.15</v>
      </c>
      <c r="H52" s="5">
        <v>0.15</v>
      </c>
      <c r="I52" s="5">
        <v>0.15</v>
      </c>
      <c r="J52" s="5">
        <v>0.15</v>
      </c>
      <c r="K52" s="5">
        <v>0.15</v>
      </c>
      <c r="L52" s="5">
        <v>0.15</v>
      </c>
      <c r="M52" s="5">
        <v>0.15</v>
      </c>
      <c r="N52" s="5">
        <v>0.15</v>
      </c>
      <c r="O52" s="5">
        <v>0.15</v>
      </c>
      <c r="P52" s="5">
        <v>0.15</v>
      </c>
      <c r="Q52" s="5">
        <v>0.15</v>
      </c>
      <c r="R52" s="5">
        <v>0.15</v>
      </c>
      <c r="S52" s="5">
        <v>0.15</v>
      </c>
      <c r="T52" s="5">
        <v>0.15</v>
      </c>
      <c r="U52" s="5">
        <v>0.15</v>
      </c>
    </row>
    <row r="53" spans="1:23" x14ac:dyDescent="0.2">
      <c r="A53" t="s">
        <v>13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0.25</v>
      </c>
      <c r="J53" s="5">
        <v>0.25</v>
      </c>
      <c r="K53" s="5">
        <v>0.25</v>
      </c>
      <c r="L53" s="5">
        <v>0.25</v>
      </c>
      <c r="M53" s="5">
        <v>0.25</v>
      </c>
      <c r="N53" s="5">
        <v>0.25</v>
      </c>
      <c r="O53" s="5">
        <v>0.25</v>
      </c>
      <c r="P53" s="5">
        <v>0.25</v>
      </c>
      <c r="Q53" s="5">
        <v>0.25</v>
      </c>
      <c r="R53" s="5">
        <v>0.25</v>
      </c>
      <c r="S53" s="5">
        <v>0.25</v>
      </c>
      <c r="T53" s="5">
        <v>0.25</v>
      </c>
      <c r="U53" s="5">
        <v>0.25</v>
      </c>
    </row>
    <row r="54" spans="1:23" x14ac:dyDescent="0.2">
      <c r="A54" t="s">
        <v>14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0.25</v>
      </c>
      <c r="N54" s="5">
        <v>0.5</v>
      </c>
      <c r="O54" s="5">
        <v>0.5</v>
      </c>
      <c r="P54" s="5">
        <v>0.5</v>
      </c>
      <c r="Q54" s="5">
        <v>0.5</v>
      </c>
      <c r="R54" s="5">
        <v>0.5</v>
      </c>
      <c r="S54" s="5">
        <v>0.5</v>
      </c>
      <c r="T54" s="5">
        <v>0.5</v>
      </c>
      <c r="U54" s="5">
        <v>0.5</v>
      </c>
    </row>
    <row r="55" spans="1:23" x14ac:dyDescent="0.2">
      <c r="A55" t="s">
        <v>15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0.5</v>
      </c>
      <c r="R55" s="5">
        <v>0.5</v>
      </c>
      <c r="S55" s="5">
        <v>0.5</v>
      </c>
      <c r="T55" s="5">
        <v>0.5</v>
      </c>
      <c r="U55" s="5">
        <v>0.5</v>
      </c>
      <c r="W55" t="s">
        <v>63</v>
      </c>
    </row>
    <row r="58" spans="1:23" ht="16" thickBot="1" x14ac:dyDescent="0.25">
      <c r="A58" s="10" t="s">
        <v>23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3" x14ac:dyDescent="0.2">
      <c r="A59" t="s">
        <v>11</v>
      </c>
      <c r="B59" s="8">
        <f t="shared" ref="B59:U59" si="18">B51*B33</f>
        <v>31305227.28125</v>
      </c>
      <c r="C59" s="8">
        <f t="shared" si="18"/>
        <v>62610454.5625</v>
      </c>
      <c r="D59" s="8">
        <f t="shared" si="18"/>
        <v>125220909.125</v>
      </c>
      <c r="E59" s="8">
        <f t="shared" si="18"/>
        <v>281747045.53125</v>
      </c>
      <c r="F59" s="8">
        <f t="shared" si="18"/>
        <v>751325454.75</v>
      </c>
      <c r="G59" s="8">
        <f t="shared" si="18"/>
        <v>1252209091.2500002</v>
      </c>
      <c r="H59" s="8">
        <f t="shared" si="18"/>
        <v>1940924091.4375</v>
      </c>
      <c r="I59" s="8">
        <f t="shared" si="18"/>
        <v>2191365909.6874995</v>
      </c>
      <c r="J59" s="8">
        <f t="shared" si="18"/>
        <v>2504418182.5000005</v>
      </c>
      <c r="K59" s="8">
        <f t="shared" si="18"/>
        <v>3005301819</v>
      </c>
      <c r="L59" s="8">
        <f t="shared" si="18"/>
        <v>3380964546.3750005</v>
      </c>
      <c r="M59" s="8">
        <f t="shared" si="18"/>
        <v>3881848182.875</v>
      </c>
      <c r="N59" s="8">
        <f t="shared" si="18"/>
        <v>4257510910.250001</v>
      </c>
      <c r="O59" s="8">
        <f t="shared" si="18"/>
        <v>4695784092.1875</v>
      </c>
      <c r="P59" s="8">
        <f t="shared" si="18"/>
        <v>5008836365.000001</v>
      </c>
      <c r="Q59" s="8">
        <f t="shared" si="18"/>
        <v>5008836365.000001</v>
      </c>
      <c r="R59" s="8">
        <f t="shared" si="18"/>
        <v>5008836365.000001</v>
      </c>
      <c r="S59" s="8">
        <f t="shared" si="18"/>
        <v>5008836365.000001</v>
      </c>
      <c r="T59" s="8">
        <f t="shared" si="18"/>
        <v>5008836365.000001</v>
      </c>
      <c r="U59" s="8">
        <f t="shared" si="18"/>
        <v>5008836365.000001</v>
      </c>
    </row>
    <row r="60" spans="1:23" x14ac:dyDescent="0.2">
      <c r="A60" t="s">
        <v>12</v>
      </c>
      <c r="B60" s="8">
        <f t="shared" ref="B60:U60" si="19">B52*B34</f>
        <v>0</v>
      </c>
      <c r="C60" s="8">
        <f t="shared" si="19"/>
        <v>0</v>
      </c>
      <c r="D60" s="8">
        <f t="shared" si="19"/>
        <v>45403545.525000006</v>
      </c>
      <c r="E60" s="8">
        <f t="shared" si="19"/>
        <v>90807091.050000012</v>
      </c>
      <c r="F60" s="8">
        <f t="shared" si="19"/>
        <v>181614182.10000002</v>
      </c>
      <c r="G60" s="8">
        <f t="shared" si="19"/>
        <v>408631909.72499996</v>
      </c>
      <c r="H60" s="8">
        <f t="shared" si="19"/>
        <v>1089685092.5999999</v>
      </c>
      <c r="I60" s="8">
        <f t="shared" si="19"/>
        <v>1816141821</v>
      </c>
      <c r="J60" s="8">
        <f t="shared" si="19"/>
        <v>2815019822.5499997</v>
      </c>
      <c r="K60" s="8">
        <f t="shared" si="19"/>
        <v>3178248186.75</v>
      </c>
      <c r="L60" s="8">
        <f t="shared" si="19"/>
        <v>3632283642</v>
      </c>
      <c r="M60" s="8">
        <f t="shared" si="19"/>
        <v>4358740370.3999996</v>
      </c>
      <c r="N60" s="8">
        <f t="shared" si="19"/>
        <v>4903582916.7000008</v>
      </c>
      <c r="O60" s="8">
        <f t="shared" si="19"/>
        <v>5630039645.0999994</v>
      </c>
      <c r="P60" s="8">
        <f t="shared" si="19"/>
        <v>6174882191.4000006</v>
      </c>
      <c r="Q60" s="8">
        <f t="shared" si="19"/>
        <v>6810531828.750001</v>
      </c>
      <c r="R60" s="8">
        <f t="shared" si="19"/>
        <v>7264567284</v>
      </c>
      <c r="S60" s="8">
        <f t="shared" si="19"/>
        <v>7264567284</v>
      </c>
      <c r="T60" s="8">
        <f t="shared" si="19"/>
        <v>7264567284</v>
      </c>
      <c r="U60" s="8">
        <f t="shared" si="19"/>
        <v>7264567284</v>
      </c>
    </row>
    <row r="61" spans="1:23" x14ac:dyDescent="0.2">
      <c r="A61" t="s">
        <v>13</v>
      </c>
      <c r="B61" s="8">
        <f t="shared" ref="B61:U61" si="20">B53*B35</f>
        <v>0</v>
      </c>
      <c r="C61" s="8">
        <f t="shared" si="20"/>
        <v>0</v>
      </c>
      <c r="D61" s="8">
        <f t="shared" si="20"/>
        <v>0</v>
      </c>
      <c r="E61" s="8">
        <f t="shared" si="20"/>
        <v>0</v>
      </c>
      <c r="F61" s="8">
        <f t="shared" si="20"/>
        <v>0</v>
      </c>
      <c r="G61" s="8">
        <f t="shared" si="20"/>
        <v>0</v>
      </c>
      <c r="H61" s="8">
        <f t="shared" si="20"/>
        <v>0</v>
      </c>
      <c r="I61" s="8">
        <f t="shared" si="20"/>
        <v>19869698.443359379</v>
      </c>
      <c r="J61" s="8">
        <f t="shared" si="20"/>
        <v>39739396.886718757</v>
      </c>
      <c r="K61" s="8">
        <f t="shared" si="20"/>
        <v>79478793.773437515</v>
      </c>
      <c r="L61" s="8">
        <f t="shared" si="20"/>
        <v>178827285.99023438</v>
      </c>
      <c r="M61" s="8">
        <f t="shared" si="20"/>
        <v>476872762.640625</v>
      </c>
      <c r="N61" s="8">
        <f t="shared" si="20"/>
        <v>794787937.73437512</v>
      </c>
      <c r="O61" s="8">
        <f t="shared" si="20"/>
        <v>1231921303.4882812</v>
      </c>
      <c r="P61" s="8">
        <f t="shared" si="20"/>
        <v>1390878891.0351562</v>
      </c>
      <c r="Q61" s="8">
        <f t="shared" si="20"/>
        <v>1589575875.4687502</v>
      </c>
      <c r="R61" s="8">
        <f t="shared" si="20"/>
        <v>1907491050.5625</v>
      </c>
      <c r="S61" s="8">
        <f t="shared" si="20"/>
        <v>2145927431.882813</v>
      </c>
      <c r="T61" s="8">
        <f t="shared" si="20"/>
        <v>2463842606.9765625</v>
      </c>
      <c r="U61" s="8">
        <f t="shared" si="20"/>
        <v>2583060797.6367192</v>
      </c>
    </row>
    <row r="62" spans="1:23" x14ac:dyDescent="0.2">
      <c r="A62" t="s">
        <v>14</v>
      </c>
      <c r="B62" s="8">
        <f t="shared" ref="B62:U62" si="21">B54*B36</f>
        <v>0</v>
      </c>
      <c r="C62" s="8">
        <f t="shared" si="21"/>
        <v>0</v>
      </c>
      <c r="D62" s="8">
        <f t="shared" si="21"/>
        <v>0</v>
      </c>
      <c r="E62" s="8">
        <f t="shared" si="21"/>
        <v>0</v>
      </c>
      <c r="F62" s="8">
        <f t="shared" si="21"/>
        <v>0</v>
      </c>
      <c r="G62" s="8">
        <f t="shared" si="21"/>
        <v>0</v>
      </c>
      <c r="H62" s="8">
        <f t="shared" si="21"/>
        <v>0</v>
      </c>
      <c r="I62" s="8">
        <f t="shared" si="21"/>
        <v>0</v>
      </c>
      <c r="J62" s="8">
        <f t="shared" si="21"/>
        <v>0</v>
      </c>
      <c r="K62" s="8">
        <f t="shared" si="21"/>
        <v>0</v>
      </c>
      <c r="L62" s="8">
        <f t="shared" si="21"/>
        <v>0</v>
      </c>
      <c r="M62" s="8">
        <f t="shared" si="21"/>
        <v>1080127543.0664065</v>
      </c>
      <c r="N62" s="8">
        <f t="shared" si="21"/>
        <v>5184612206.71875</v>
      </c>
      <c r="O62" s="8">
        <f t="shared" si="21"/>
        <v>8641020344.5312519</v>
      </c>
      <c r="P62" s="8">
        <f t="shared" si="21"/>
        <v>13393581534.023438</v>
      </c>
      <c r="Q62" s="8">
        <f t="shared" si="21"/>
        <v>15121785602.929686</v>
      </c>
      <c r="R62" s="8">
        <f t="shared" si="21"/>
        <v>17282040689.062504</v>
      </c>
      <c r="S62" s="8">
        <f t="shared" si="21"/>
        <v>20738448826.875</v>
      </c>
      <c r="T62" s="8">
        <f t="shared" si="21"/>
        <v>23330754930.234375</v>
      </c>
      <c r="U62" s="8">
        <f t="shared" si="21"/>
        <v>25923061033.593746</v>
      </c>
    </row>
    <row r="63" spans="1:23" x14ac:dyDescent="0.2">
      <c r="A63" t="s">
        <v>15</v>
      </c>
      <c r="B63" s="8">
        <f t="shared" ref="B63:U63" si="22">B55*B37</f>
        <v>0</v>
      </c>
      <c r="C63" s="8">
        <f t="shared" si="22"/>
        <v>0</v>
      </c>
      <c r="D63" s="8">
        <f t="shared" si="22"/>
        <v>0</v>
      </c>
      <c r="E63" s="8">
        <f t="shared" si="22"/>
        <v>0</v>
      </c>
      <c r="F63" s="8">
        <f t="shared" si="22"/>
        <v>0</v>
      </c>
      <c r="G63" s="8">
        <f t="shared" si="22"/>
        <v>0</v>
      </c>
      <c r="H63" s="8">
        <f t="shared" si="22"/>
        <v>0</v>
      </c>
      <c r="I63" s="8">
        <f t="shared" si="22"/>
        <v>0</v>
      </c>
      <c r="J63" s="8">
        <f t="shared" si="22"/>
        <v>0</v>
      </c>
      <c r="K63" s="8">
        <f t="shared" si="22"/>
        <v>0</v>
      </c>
      <c r="L63" s="8">
        <f t="shared" si="22"/>
        <v>0</v>
      </c>
      <c r="M63" s="8">
        <f t="shared" si="22"/>
        <v>0</v>
      </c>
      <c r="N63" s="8">
        <f t="shared" si="22"/>
        <v>0</v>
      </c>
      <c r="O63" s="8">
        <f t="shared" si="22"/>
        <v>0</v>
      </c>
      <c r="P63" s="8">
        <f t="shared" si="22"/>
        <v>0</v>
      </c>
      <c r="Q63" s="8">
        <f t="shared" si="22"/>
        <v>0</v>
      </c>
      <c r="R63" s="8">
        <f t="shared" si="22"/>
        <v>0</v>
      </c>
      <c r="S63" s="8">
        <f t="shared" si="22"/>
        <v>0</v>
      </c>
      <c r="T63" s="8">
        <f t="shared" si="22"/>
        <v>0</v>
      </c>
      <c r="U63" s="8">
        <f t="shared" si="22"/>
        <v>0</v>
      </c>
    </row>
    <row r="64" spans="1:23" ht="16" thickBot="1" x14ac:dyDescent="0.25">
      <c r="A64" s="11" t="s">
        <v>5</v>
      </c>
      <c r="B64" s="13">
        <f>SUM(B59:B63)</f>
        <v>31305227.28125</v>
      </c>
      <c r="C64" s="13">
        <f t="shared" ref="C64:U64" si="23">SUM(C59:C63)</f>
        <v>62610454.5625</v>
      </c>
      <c r="D64" s="13">
        <f t="shared" si="23"/>
        <v>170624454.65000001</v>
      </c>
      <c r="E64" s="13">
        <f t="shared" si="23"/>
        <v>372554136.58125001</v>
      </c>
      <c r="F64" s="13">
        <f t="shared" si="23"/>
        <v>932939636.85000002</v>
      </c>
      <c r="G64" s="13">
        <f t="shared" si="23"/>
        <v>1660841000.9750001</v>
      </c>
      <c r="H64" s="13">
        <f t="shared" si="23"/>
        <v>3030609184.0374999</v>
      </c>
      <c r="I64" s="13">
        <f t="shared" si="23"/>
        <v>4027377429.1308589</v>
      </c>
      <c r="J64" s="13">
        <f t="shared" si="23"/>
        <v>5359177401.9367189</v>
      </c>
      <c r="K64" s="13">
        <f t="shared" si="23"/>
        <v>6263028799.5234375</v>
      </c>
      <c r="L64" s="13">
        <f t="shared" si="23"/>
        <v>7192075474.3652344</v>
      </c>
      <c r="M64" s="13">
        <f t="shared" si="23"/>
        <v>9797588858.9820309</v>
      </c>
      <c r="N64" s="13">
        <f t="shared" si="23"/>
        <v>15140493971.403126</v>
      </c>
      <c r="O64" s="13">
        <f t="shared" si="23"/>
        <v>20198765385.30703</v>
      </c>
      <c r="P64" s="13">
        <f t="shared" si="23"/>
        <v>25968178981.458595</v>
      </c>
      <c r="Q64" s="13">
        <f t="shared" si="23"/>
        <v>28530729672.148438</v>
      </c>
      <c r="R64" s="13">
        <f t="shared" si="23"/>
        <v>31462935388.625004</v>
      </c>
      <c r="S64" s="13">
        <f t="shared" si="23"/>
        <v>35157779907.757812</v>
      </c>
      <c r="T64" s="13">
        <f t="shared" si="23"/>
        <v>38068001186.210938</v>
      </c>
      <c r="U64" s="13">
        <f t="shared" si="23"/>
        <v>40779525480.230469</v>
      </c>
    </row>
    <row r="65" spans="1:21" ht="16" thickTop="1" x14ac:dyDescent="0.2"/>
    <row r="67" spans="1:21" ht="16" thickBot="1" x14ac:dyDescent="0.25">
      <c r="A67" s="11" t="s">
        <v>24</v>
      </c>
      <c r="B67" s="12">
        <f t="shared" ref="B67:U67" si="24">B46-B64</f>
        <v>0</v>
      </c>
      <c r="C67" s="13">
        <f t="shared" si="24"/>
        <v>0</v>
      </c>
      <c r="D67" s="13">
        <f t="shared" si="24"/>
        <v>-287555788.32500017</v>
      </c>
      <c r="E67" s="13">
        <f t="shared" si="24"/>
        <v>-575111576.64999986</v>
      </c>
      <c r="F67" s="13">
        <f t="shared" si="24"/>
        <v>-1150223153.2999988</v>
      </c>
      <c r="G67" s="13">
        <f t="shared" si="24"/>
        <v>5498730274.0500011</v>
      </c>
      <c r="H67" s="13">
        <f t="shared" si="24"/>
        <v>8370930047.2687511</v>
      </c>
      <c r="I67" s="13">
        <f t="shared" si="24"/>
        <v>9220000529.3957024</v>
      </c>
      <c r="J67" s="13">
        <f t="shared" si="24"/>
        <v>10260010966.003906</v>
      </c>
      <c r="K67" s="13">
        <f t="shared" si="24"/>
        <v>12321380294.457813</v>
      </c>
      <c r="L67" s="13">
        <f t="shared" si="24"/>
        <v>13681690129.905075</v>
      </c>
      <c r="M67" s="13">
        <f t="shared" si="24"/>
        <v>13212802815.864847</v>
      </c>
      <c r="N67" s="13">
        <f t="shared" si="24"/>
        <v>8835196079.8968849</v>
      </c>
      <c r="O67" s="13">
        <f t="shared" si="24"/>
        <v>4939461704.5210953</v>
      </c>
      <c r="P67" s="13">
        <f t="shared" si="24"/>
        <v>-773126572.79610443</v>
      </c>
      <c r="Q67" s="13">
        <f t="shared" si="24"/>
        <v>-3762150053.6952972</v>
      </c>
      <c r="R67" s="13">
        <f t="shared" si="24"/>
        <v>-7510099641.200016</v>
      </c>
      <c r="S67" s="13">
        <f t="shared" si="24"/>
        <v>-12778256520.514069</v>
      </c>
      <c r="T67" s="13">
        <f t="shared" si="24"/>
        <v>-16979732380.385956</v>
      </c>
      <c r="U67" s="13">
        <f t="shared" si="24"/>
        <v>-20823553668.277344</v>
      </c>
    </row>
    <row r="68" spans="1:21" ht="16" thickTop="1" x14ac:dyDescent="0.2"/>
    <row r="69" spans="1:21" ht="16" thickBot="1" x14ac:dyDescent="0.25">
      <c r="A69" s="11" t="s">
        <v>25</v>
      </c>
      <c r="B69" s="14">
        <f>NPV(15%,B67:U67)</f>
        <v>16262174532.804483</v>
      </c>
      <c r="C69" s="11"/>
      <c r="D69" s="11"/>
      <c r="E69" s="11"/>
      <c r="F69" s="14"/>
    </row>
    <row r="72" spans="1:21" ht="16" thickBot="1" x14ac:dyDescent="0.25">
      <c r="A72" s="10" t="s">
        <v>35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1" ht="16" thickBot="1" x14ac:dyDescent="0.25">
      <c r="A73" s="24" t="s">
        <v>33</v>
      </c>
      <c r="B73" s="25"/>
      <c r="C73" s="25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6" thickBot="1" x14ac:dyDescent="0.25">
      <c r="A74" s="24" t="s">
        <v>34</v>
      </c>
      <c r="B74" s="24"/>
      <c r="D74" s="25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1" ht="16" thickBot="1" x14ac:dyDescent="0.25">
      <c r="A75" s="24"/>
      <c r="B75" s="24"/>
      <c r="C75" s="25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1" ht="16" thickBot="1" x14ac:dyDescent="0.25">
      <c r="A76" s="10" t="s">
        <v>26</v>
      </c>
      <c r="B76" s="24"/>
      <c r="C76" s="25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1" ht="16" thickBot="1" x14ac:dyDescent="0.25">
      <c r="A77" s="24" t="s">
        <v>36</v>
      </c>
      <c r="B77" s="24"/>
      <c r="C77" s="25"/>
      <c r="E77" s="25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1" ht="16" thickBot="1" x14ac:dyDescent="0.25">
      <c r="A78" s="24" t="s">
        <v>37</v>
      </c>
      <c r="B78" s="24"/>
      <c r="C78" s="25"/>
      <c r="D78" s="10"/>
      <c r="E78" s="10"/>
      <c r="F78" s="25"/>
      <c r="G78" s="25"/>
      <c r="H78" s="25"/>
      <c r="I78" s="25"/>
      <c r="J78" s="25"/>
      <c r="K78" s="25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1" ht="16" thickBot="1" x14ac:dyDescent="0.25">
      <c r="A79" s="24" t="s">
        <v>38</v>
      </c>
      <c r="B79" s="24"/>
      <c r="C79" s="25"/>
      <c r="D79" s="10"/>
      <c r="E79" s="10"/>
      <c r="F79" s="25"/>
      <c r="G79" s="25"/>
      <c r="H79" s="25"/>
      <c r="I79" s="25"/>
      <c r="J79" s="25"/>
      <c r="K79" s="25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1" ht="16" thickBot="1" x14ac:dyDescent="0.25">
      <c r="A80" s="28" t="s">
        <v>41</v>
      </c>
      <c r="B80" s="24"/>
      <c r="C80" s="25"/>
      <c r="D80" s="10"/>
      <c r="E80" s="10"/>
      <c r="F80" s="25"/>
      <c r="G80" s="25"/>
      <c r="H80" s="25"/>
      <c r="I80" s="25"/>
      <c r="J80" s="25"/>
      <c r="K80" s="25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21" ht="16" thickBot="1" x14ac:dyDescent="0.25">
      <c r="A81" s="10" t="s">
        <v>39</v>
      </c>
      <c r="B81" s="26">
        <f>SUM(B73:B79)</f>
        <v>0</v>
      </c>
      <c r="C81" s="26">
        <f t="shared" ref="C81:G81" si="25">SUM(C73:C79)</f>
        <v>0</v>
      </c>
      <c r="D81" s="10">
        <f t="shared" si="25"/>
        <v>0</v>
      </c>
      <c r="E81" s="10">
        <f t="shared" si="25"/>
        <v>0</v>
      </c>
      <c r="F81" s="26">
        <f t="shared" si="25"/>
        <v>0</v>
      </c>
      <c r="G81" s="26">
        <f t="shared" si="25"/>
        <v>0</v>
      </c>
      <c r="H81" s="26">
        <f>SUM(H73:H80)</f>
        <v>0</v>
      </c>
      <c r="I81" s="26">
        <f t="shared" ref="I81:K81" si="26">SUM(I73:I80)</f>
        <v>0</v>
      </c>
      <c r="J81" s="26">
        <f t="shared" si="26"/>
        <v>0</v>
      </c>
      <c r="K81" s="26">
        <f t="shared" si="26"/>
        <v>0</v>
      </c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3" spans="1:21" ht="16" thickBot="1" x14ac:dyDescent="0.25">
      <c r="A83" s="11" t="s">
        <v>40</v>
      </c>
      <c r="B83" s="14">
        <f>NPV(15%,B81:G81)</f>
        <v>0</v>
      </c>
    </row>
    <row r="84" spans="1:21" ht="16" thickTop="1" x14ac:dyDescent="0.2"/>
    <row r="85" spans="1:21" ht="16" thickBot="1" x14ac:dyDescent="0.25">
      <c r="A85" s="11" t="s">
        <v>27</v>
      </c>
      <c r="B85" s="13">
        <f>B67-B81</f>
        <v>0</v>
      </c>
      <c r="C85" s="13">
        <f t="shared" ref="C85:U85" si="27">C67-C81</f>
        <v>0</v>
      </c>
      <c r="D85" s="13">
        <f t="shared" si="27"/>
        <v>-287555788.32500017</v>
      </c>
      <c r="E85" s="13">
        <f t="shared" si="27"/>
        <v>-575111576.64999986</v>
      </c>
      <c r="F85" s="13">
        <f t="shared" si="27"/>
        <v>-1150223153.2999988</v>
      </c>
      <c r="G85" s="13">
        <f t="shared" si="27"/>
        <v>5498730274.0500011</v>
      </c>
      <c r="H85" s="13">
        <f t="shared" si="27"/>
        <v>8370930047.2687511</v>
      </c>
      <c r="I85" s="13">
        <f t="shared" si="27"/>
        <v>9220000529.3957024</v>
      </c>
      <c r="J85" s="13">
        <f t="shared" si="27"/>
        <v>10260010966.003906</v>
      </c>
      <c r="K85" s="13">
        <f t="shared" si="27"/>
        <v>12321380294.457813</v>
      </c>
      <c r="L85" s="13">
        <f t="shared" si="27"/>
        <v>13681690129.905075</v>
      </c>
      <c r="M85" s="13">
        <f t="shared" si="27"/>
        <v>13212802815.864847</v>
      </c>
      <c r="N85" s="13">
        <f t="shared" si="27"/>
        <v>8835196079.8968849</v>
      </c>
      <c r="O85" s="13">
        <f t="shared" si="27"/>
        <v>4939461704.5210953</v>
      </c>
      <c r="P85" s="13">
        <f t="shared" si="27"/>
        <v>-773126572.79610443</v>
      </c>
      <c r="Q85" s="13">
        <f t="shared" si="27"/>
        <v>-3762150053.6952972</v>
      </c>
      <c r="R85" s="13">
        <f t="shared" si="27"/>
        <v>-7510099641.200016</v>
      </c>
      <c r="S85" s="13">
        <f t="shared" si="27"/>
        <v>-12778256520.514069</v>
      </c>
      <c r="T85" s="13">
        <f t="shared" si="27"/>
        <v>-16979732380.385956</v>
      </c>
      <c r="U85" s="13">
        <f t="shared" si="27"/>
        <v>-20823553668.277344</v>
      </c>
    </row>
    <row r="86" spans="1:21" ht="16" thickTop="1" x14ac:dyDescent="0.2"/>
    <row r="87" spans="1:21" ht="16" thickBot="1" x14ac:dyDescent="0.25">
      <c r="A87" s="11" t="s">
        <v>28</v>
      </c>
      <c r="B87" s="14">
        <f>NPV(15%,B85:U85)</f>
        <v>16262174532.804483</v>
      </c>
    </row>
    <row r="88" spans="1:21" ht="16" thickTop="1" x14ac:dyDescent="0.2"/>
    <row r="89" spans="1:21" x14ac:dyDescent="0.2">
      <c r="A89" t="s">
        <v>29</v>
      </c>
      <c r="B89" s="4">
        <v>0.5</v>
      </c>
    </row>
    <row r="91" spans="1:21" ht="16" thickBot="1" x14ac:dyDescent="0.25">
      <c r="A91" s="11" t="s">
        <v>30</v>
      </c>
      <c r="B91" s="14">
        <f>B89*B87</f>
        <v>8131087266.4022417</v>
      </c>
    </row>
    <row r="92" spans="1:21" ht="16" thickTop="1" x14ac:dyDescent="0.2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A7A52-EA77-4C0E-B033-DA3E5ED1EC03}">
  <dimension ref="A2:D14"/>
  <sheetViews>
    <sheetView zoomScale="145" zoomScaleNormal="145" workbookViewId="0">
      <selection activeCell="A7" sqref="A7"/>
    </sheetView>
  </sheetViews>
  <sheetFormatPr baseColWidth="10" defaultColWidth="8.83203125" defaultRowHeight="15" x14ac:dyDescent="0.2"/>
  <cols>
    <col min="1" max="1" width="32" style="20" customWidth="1"/>
    <col min="2" max="2" width="51.5" customWidth="1"/>
    <col min="3" max="3" width="59.1640625" customWidth="1"/>
  </cols>
  <sheetData>
    <row r="2" spans="1:4" x14ac:dyDescent="0.2">
      <c r="B2" t="s">
        <v>42</v>
      </c>
      <c r="C2" t="s">
        <v>31</v>
      </c>
    </row>
    <row r="3" spans="1:4" ht="16" x14ac:dyDescent="0.2">
      <c r="A3" s="20" t="s">
        <v>47</v>
      </c>
      <c r="B3" s="29">
        <v>0.65</v>
      </c>
      <c r="C3" t="s">
        <v>48</v>
      </c>
    </row>
    <row r="5" spans="1:4" ht="16" x14ac:dyDescent="0.2">
      <c r="A5" s="20" t="s">
        <v>49</v>
      </c>
      <c r="B5" s="4">
        <v>0.5</v>
      </c>
      <c r="C5" t="s">
        <v>50</v>
      </c>
    </row>
    <row r="6" spans="1:4" ht="16" x14ac:dyDescent="0.2">
      <c r="A6" s="20" t="s">
        <v>64</v>
      </c>
      <c r="B6" s="30">
        <f>123489439+51697098+58847902+26819038</f>
        <v>260853477</v>
      </c>
      <c r="C6" s="31" t="s">
        <v>54</v>
      </c>
    </row>
    <row r="7" spans="1:4" ht="32" x14ac:dyDescent="0.2">
      <c r="A7" s="20" t="s">
        <v>56</v>
      </c>
      <c r="B7" s="5">
        <v>0.312</v>
      </c>
      <c r="C7" t="s">
        <v>55</v>
      </c>
    </row>
    <row r="8" spans="1:4" ht="16" x14ac:dyDescent="0.2">
      <c r="A8" s="20" t="s">
        <v>32</v>
      </c>
      <c r="B8" s="20" t="s">
        <v>57</v>
      </c>
    </row>
    <row r="9" spans="1:4" ht="16" x14ac:dyDescent="0.2">
      <c r="A9" s="20" t="s">
        <v>58</v>
      </c>
      <c r="B9" s="23" t="s">
        <v>59</v>
      </c>
      <c r="C9" s="20"/>
    </row>
    <row r="10" spans="1:4" ht="16" x14ac:dyDescent="0.2">
      <c r="A10" s="20" t="s">
        <v>61</v>
      </c>
      <c r="B10" s="20">
        <v>2.5</v>
      </c>
      <c r="C10" s="20"/>
      <c r="D10" s="20"/>
    </row>
    <row r="12" spans="1:4" x14ac:dyDescent="0.2">
      <c r="B12" s="20"/>
    </row>
    <row r="14" spans="1:4" x14ac:dyDescent="0.2">
      <c r="B14" s="20"/>
    </row>
  </sheetData>
  <hyperlinks>
    <hyperlink ref="C6" r:id="rId1" xr:uid="{55A2CF27-5C0F-D24D-8E0B-2852D4CB420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NPV</vt:lpstr>
      <vt:lpstr>Assumptions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Andrey Zarur</dc:creator>
  <cp:keywords/>
  <dc:description/>
  <cp:lastModifiedBy>Rangel, Rodrigo</cp:lastModifiedBy>
  <cp:revision/>
  <dcterms:created xsi:type="dcterms:W3CDTF">2019-02-20T14:09:45Z</dcterms:created>
  <dcterms:modified xsi:type="dcterms:W3CDTF">2024-11-26T15:16:21Z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2be39f-1e55-47fd-9cf8-fddfab06e4f8_Enabled">
    <vt:lpwstr>true</vt:lpwstr>
  </property>
  <property fmtid="{D5CDD505-2E9C-101B-9397-08002B2CF9AE}" pid="3" name="MSIP_Label_702be39f-1e55-47fd-9cf8-fddfab06e4f8_SetDate">
    <vt:lpwstr>2024-02-14T20:06:46Z</vt:lpwstr>
  </property>
  <property fmtid="{D5CDD505-2E9C-101B-9397-08002B2CF9AE}" pid="4" name="MSIP_Label_702be39f-1e55-47fd-9cf8-fddfab06e4f8_Method">
    <vt:lpwstr>Standard</vt:lpwstr>
  </property>
  <property fmtid="{D5CDD505-2E9C-101B-9397-08002B2CF9AE}" pid="5" name="MSIP_Label_702be39f-1e55-47fd-9cf8-fddfab06e4f8_Name">
    <vt:lpwstr>defa4170-0d19-0005-0004-bc88714345d2</vt:lpwstr>
  </property>
  <property fmtid="{D5CDD505-2E9C-101B-9397-08002B2CF9AE}" pid="6" name="MSIP_Label_702be39f-1e55-47fd-9cf8-fddfab06e4f8_SiteId">
    <vt:lpwstr>f8521574-5ce4-4a86-9c67-87772dd9f9f6</vt:lpwstr>
  </property>
  <property fmtid="{D5CDD505-2E9C-101B-9397-08002B2CF9AE}" pid="7" name="MSIP_Label_702be39f-1e55-47fd-9cf8-fddfab06e4f8_ActionId">
    <vt:lpwstr>86a74291-8e23-4676-918a-07b7259d76bb</vt:lpwstr>
  </property>
  <property fmtid="{D5CDD505-2E9C-101B-9397-08002B2CF9AE}" pid="8" name="MSIP_Label_702be39f-1e55-47fd-9cf8-fddfab06e4f8_ContentBits">
    <vt:lpwstr>0</vt:lpwstr>
  </property>
</Properties>
</file>